
<file path=[Content_Types].xml><?xml version="1.0" encoding="utf-8"?>
<Types xmlns="http://schemas.openxmlformats.org/package/2006/content-type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d.docs.live.net/e095c97297950eb6/【業務フォルダ】/10.自社HP作成・Webマーケティング/HP関連/料金試算Excel（保護掛けたファイル）/"/>
    </mc:Choice>
  </mc:AlternateContent>
  <xr:revisionPtr revIDLastSave="161" documentId="8_{DE4E53D8-70B5-434A-BC26-8F8C8B54B175}" xr6:coauthVersionLast="47" xr6:coauthVersionMax="47" xr10:uidLastSave="{4A6F9D38-2A8A-4952-AA39-28B4E4DF017B}"/>
  <workbookProtection workbookAlgorithmName="SHA-512" workbookHashValue="5MsNDOBSZZvqhigsq1EeET5ux9piLuoD0FDvF5Pl2XIhrgGVGgYi9IJNx/T4IJZ7lkVsGuyu2NozdHGwGXpToQ==" workbookSaltValue="V7Zs5A0Chjy3r6napSACNQ==" workbookSpinCount="100000" lockStructure="1"/>
  <bookViews>
    <workbookView xWindow="-110" yWindow="-110" windowWidth="19420" windowHeight="10420" xr2:uid="{432C6763-6ED8-4F6C-AF49-D17C45D95D37}"/>
  </bookViews>
  <sheets>
    <sheet name="試算結果" sheetId="3" r:id="rId1"/>
    <sheet name="結果の元画面" sheetId="2" state="hidden" r:id="rId2"/>
    <sheet name="入力用" sheetId="1"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 i="2" l="1"/>
  <c r="D9" i="2"/>
  <c r="D8" i="2"/>
  <c r="D7" i="2"/>
  <c r="C5" i="2"/>
  <c r="B5" i="2"/>
  <c r="B15" i="1"/>
  <c r="B14" i="1"/>
  <c r="B30" i="1" s="1"/>
  <c r="B13" i="1"/>
  <c r="B22" i="1"/>
  <c r="B31" i="1"/>
  <c r="B12" i="1"/>
  <c r="B20" i="1" s="1"/>
  <c r="B11" i="1"/>
  <c r="B27" i="1" s="1"/>
  <c r="D6" i="2" l="1"/>
  <c r="D5" i="2"/>
  <c r="I5" i="2" s="1"/>
  <c r="D11" i="2" s="1"/>
  <c r="B23" i="1"/>
  <c r="B28" i="1"/>
  <c r="B29" i="1"/>
  <c r="B19" i="1"/>
  <c r="B21" i="1"/>
</calcChain>
</file>

<file path=xl/sharedStrings.xml><?xml version="1.0" encoding="utf-8"?>
<sst xmlns="http://schemas.openxmlformats.org/spreadsheetml/2006/main" count="72" uniqueCount="46">
  <si>
    <t>2ヶ月に1度</t>
    <rPh sb="2" eb="3">
      <t>ゲツ</t>
    </rPh>
    <rPh sb="5" eb="6">
      <t>ド</t>
    </rPh>
    <phoneticPr fontId="1"/>
  </si>
  <si>
    <t>3ヶ月に1度</t>
    <rPh sb="2" eb="3">
      <t>ゲツ</t>
    </rPh>
    <rPh sb="5" eb="6">
      <t>ド</t>
    </rPh>
    <phoneticPr fontId="1"/>
  </si>
  <si>
    <t>希望する打ち合わせの頻度</t>
    <rPh sb="0" eb="2">
      <t>キボウ</t>
    </rPh>
    <rPh sb="4" eb="5">
      <t>ウ</t>
    </rPh>
    <rPh sb="6" eb="7">
      <t>ア</t>
    </rPh>
    <rPh sb="10" eb="12">
      <t>ヒンド</t>
    </rPh>
    <phoneticPr fontId="1"/>
  </si>
  <si>
    <t>前年度の売上高</t>
    <rPh sb="0" eb="3">
      <t>ゼンネンド</t>
    </rPh>
    <rPh sb="4" eb="7">
      <t>ウリアゲダカ</t>
    </rPh>
    <phoneticPr fontId="1"/>
  </si>
  <si>
    <t>1,000万円以下</t>
    <rPh sb="5" eb="7">
      <t>マンエン</t>
    </rPh>
    <rPh sb="7" eb="9">
      <t>イカ</t>
    </rPh>
    <phoneticPr fontId="1"/>
  </si>
  <si>
    <t>1,000万円超～3,000万円以下</t>
    <rPh sb="5" eb="7">
      <t>マンエン</t>
    </rPh>
    <rPh sb="7" eb="8">
      <t>チョウ</t>
    </rPh>
    <rPh sb="14" eb="16">
      <t>マンエン</t>
    </rPh>
    <rPh sb="16" eb="18">
      <t>イカ</t>
    </rPh>
    <phoneticPr fontId="1"/>
  </si>
  <si>
    <t>3,000万円超～5,000万円以下</t>
    <rPh sb="5" eb="7">
      <t>マンエン</t>
    </rPh>
    <rPh sb="7" eb="8">
      <t>チョウ</t>
    </rPh>
    <rPh sb="14" eb="16">
      <t>マンエン</t>
    </rPh>
    <rPh sb="16" eb="18">
      <t>イカ</t>
    </rPh>
    <phoneticPr fontId="1"/>
  </si>
  <si>
    <t>5,000万円超～1億円以下</t>
    <rPh sb="5" eb="7">
      <t>マンエン</t>
    </rPh>
    <rPh sb="7" eb="8">
      <t>チョウ</t>
    </rPh>
    <rPh sb="10" eb="11">
      <t>オク</t>
    </rPh>
    <rPh sb="11" eb="12">
      <t>エン</t>
    </rPh>
    <rPh sb="12" eb="14">
      <t>イカ</t>
    </rPh>
    <phoneticPr fontId="1"/>
  </si>
  <si>
    <t>半年もしくは1年に1度</t>
    <rPh sb="0" eb="2">
      <t>ハントシ</t>
    </rPh>
    <rPh sb="7" eb="8">
      <t>ネン</t>
    </rPh>
    <rPh sb="10" eb="11">
      <t>ド</t>
    </rPh>
    <phoneticPr fontId="1"/>
  </si>
  <si>
    <t>項目</t>
    <rPh sb="0" eb="2">
      <t>コウモク</t>
    </rPh>
    <phoneticPr fontId="1"/>
  </si>
  <si>
    <t>選択してください</t>
    <rPh sb="0" eb="2">
      <t>センタク</t>
    </rPh>
    <phoneticPr fontId="1"/>
  </si>
  <si>
    <t>1億円超～5億円以下</t>
    <rPh sb="1" eb="2">
      <t>オク</t>
    </rPh>
    <rPh sb="2" eb="3">
      <t>エン</t>
    </rPh>
    <rPh sb="3" eb="4">
      <t>チョウ</t>
    </rPh>
    <rPh sb="6" eb="7">
      <t>オク</t>
    </rPh>
    <rPh sb="7" eb="8">
      <t>エン</t>
    </rPh>
    <rPh sb="8" eb="10">
      <t>イカ</t>
    </rPh>
    <phoneticPr fontId="1"/>
  </si>
  <si>
    <t>5億円超</t>
    <rPh sb="1" eb="3">
      <t>オクエン</t>
    </rPh>
    <rPh sb="3" eb="4">
      <t>チョウ</t>
    </rPh>
    <phoneticPr fontId="1"/>
  </si>
  <si>
    <t>説明</t>
    <rPh sb="0" eb="2">
      <t>セツメイ</t>
    </rPh>
    <phoneticPr fontId="1"/>
  </si>
  <si>
    <t>直前事業年度の損益計算書に記載されている売上高の数値の範囲を選択してください</t>
    <rPh sb="0" eb="2">
      <t>チョクゼン</t>
    </rPh>
    <rPh sb="2" eb="6">
      <t>ジギョウネンド</t>
    </rPh>
    <rPh sb="7" eb="12">
      <t>ソンエキケイサンショ</t>
    </rPh>
    <rPh sb="13" eb="15">
      <t>キサイ</t>
    </rPh>
    <rPh sb="20" eb="23">
      <t>ウリアゲダカ</t>
    </rPh>
    <rPh sb="24" eb="26">
      <t>スウチ</t>
    </rPh>
    <rPh sb="27" eb="29">
      <t>ハンイ</t>
    </rPh>
    <rPh sb="30" eb="32">
      <t>センタク</t>
    </rPh>
    <phoneticPr fontId="1"/>
  </si>
  <si>
    <t>消費税申告の有無</t>
    <rPh sb="0" eb="5">
      <t>ショウヒゼイシンコク</t>
    </rPh>
    <rPh sb="6" eb="8">
      <t>ウム</t>
    </rPh>
    <phoneticPr fontId="1"/>
  </si>
  <si>
    <t>償却資産申告書の提出代行希望</t>
    <rPh sb="0" eb="4">
      <t>ショウキャクシサン</t>
    </rPh>
    <rPh sb="4" eb="6">
      <t>シンコク</t>
    </rPh>
    <rPh sb="6" eb="7">
      <t>ショ</t>
    </rPh>
    <rPh sb="8" eb="10">
      <t>テイシュツ</t>
    </rPh>
    <rPh sb="10" eb="12">
      <t>ダイコウ</t>
    </rPh>
    <rPh sb="12" eb="14">
      <t>キボウ</t>
    </rPh>
    <phoneticPr fontId="1"/>
  </si>
  <si>
    <t>法定調書合計表の提出代行希望</t>
    <rPh sb="0" eb="4">
      <t>ホウテイチョウショ</t>
    </rPh>
    <rPh sb="4" eb="7">
      <t>ゴウケイヒョウ</t>
    </rPh>
    <rPh sb="8" eb="10">
      <t>テイシュツ</t>
    </rPh>
    <rPh sb="10" eb="12">
      <t>ダイコウ</t>
    </rPh>
    <rPh sb="12" eb="14">
      <t>キボウ</t>
    </rPh>
    <phoneticPr fontId="1"/>
  </si>
  <si>
    <t>年末調整をご依頼される人数</t>
    <rPh sb="0" eb="4">
      <t>ネンマツチョウセイ</t>
    </rPh>
    <rPh sb="6" eb="8">
      <t>イライ</t>
    </rPh>
    <rPh sb="11" eb="13">
      <t>ニンズウ</t>
    </rPh>
    <phoneticPr fontId="1"/>
  </si>
  <si>
    <t>顧問料の試算結果は以下の通りです。</t>
    <rPh sb="0" eb="3">
      <t>コモンリョウ</t>
    </rPh>
    <rPh sb="4" eb="8">
      <t>シサンケッカ</t>
    </rPh>
    <rPh sb="9" eb="11">
      <t>イカ</t>
    </rPh>
    <rPh sb="12" eb="13">
      <t>トオ</t>
    </rPh>
    <phoneticPr fontId="1"/>
  </si>
  <si>
    <t>内容</t>
    <rPh sb="0" eb="2">
      <t>ナイヨウ</t>
    </rPh>
    <phoneticPr fontId="1"/>
  </si>
  <si>
    <t>月額顧問料</t>
    <rPh sb="0" eb="5">
      <t>ゲツガクコモンリョウ</t>
    </rPh>
    <phoneticPr fontId="1"/>
  </si>
  <si>
    <t>法人税、住民税および事業税の申告報酬</t>
    <rPh sb="0" eb="3">
      <t>ホウジンゼイ</t>
    </rPh>
    <rPh sb="4" eb="7">
      <t>ジュウミンゼイ</t>
    </rPh>
    <rPh sb="10" eb="13">
      <t>ジギョウゼイ</t>
    </rPh>
    <rPh sb="14" eb="16">
      <t>シンコク</t>
    </rPh>
    <rPh sb="16" eb="18">
      <t>ホウシュウ</t>
    </rPh>
    <phoneticPr fontId="1"/>
  </si>
  <si>
    <t>消費税の申告報酬</t>
    <rPh sb="0" eb="2">
      <t>ショウヒ</t>
    </rPh>
    <phoneticPr fontId="1"/>
  </si>
  <si>
    <t>法定調書合計表</t>
    <rPh sb="0" eb="7">
      <t>ホウテイチョウショゴウケイヒョウ</t>
    </rPh>
    <phoneticPr fontId="1"/>
  </si>
  <si>
    <t>償却資産申告書</t>
    <rPh sb="0" eb="7">
      <t>ショウキャクシサンシンコクショ</t>
    </rPh>
    <phoneticPr fontId="1"/>
  </si>
  <si>
    <t>年末調整</t>
    <rPh sb="0" eb="4">
      <t>ネンマツチョウセイ</t>
    </rPh>
    <phoneticPr fontId="1"/>
  </si>
  <si>
    <t>月額（税込）</t>
    <rPh sb="0" eb="2">
      <t>ゲツガク</t>
    </rPh>
    <rPh sb="3" eb="5">
      <t>ゼイコミ</t>
    </rPh>
    <phoneticPr fontId="1"/>
  </si>
  <si>
    <t>年額（税込）</t>
    <rPh sb="0" eb="2">
      <t>ネンガク</t>
    </rPh>
    <phoneticPr fontId="1"/>
  </si>
  <si>
    <t>有り</t>
    <rPh sb="0" eb="1">
      <t>ア</t>
    </rPh>
    <phoneticPr fontId="1"/>
  </si>
  <si>
    <t>無し</t>
    <rPh sb="0" eb="1">
      <t>ナ</t>
    </rPh>
    <phoneticPr fontId="1"/>
  </si>
  <si>
    <t>年末調整計算と給与支払報告書の作成をご依頼される人数を数字でご記入ください。</t>
    <rPh sb="0" eb="4">
      <t>ネンマツチョウセイ</t>
    </rPh>
    <rPh sb="4" eb="6">
      <t>ケイサン</t>
    </rPh>
    <rPh sb="7" eb="11">
      <t>キュウヨシハライ</t>
    </rPh>
    <rPh sb="11" eb="14">
      <t>ホウコクショ</t>
    </rPh>
    <rPh sb="15" eb="17">
      <t>サクセイ</t>
    </rPh>
    <rPh sb="19" eb="21">
      <t>イライ</t>
    </rPh>
    <rPh sb="24" eb="26">
      <t>ニンズウ</t>
    </rPh>
    <rPh sb="27" eb="29">
      <t>スウジ</t>
    </rPh>
    <rPh sb="31" eb="33">
      <t>キニュウ</t>
    </rPh>
    <phoneticPr fontId="1"/>
  </si>
  <si>
    <t>値引き</t>
    <rPh sb="0" eb="2">
      <t>ネビ</t>
    </rPh>
    <phoneticPr fontId="1"/>
  </si>
  <si>
    <t>別途お見積もり</t>
    <rPh sb="0" eb="2">
      <t>ベット</t>
    </rPh>
    <rPh sb="3" eb="5">
      <t>ミツ</t>
    </rPh>
    <phoneticPr fontId="1"/>
  </si>
  <si>
    <t>＜法人税＞</t>
    <rPh sb="1" eb="4">
      <t>ホウジンゼイ</t>
    </rPh>
    <phoneticPr fontId="1"/>
  </si>
  <si>
    <t>＜消費税＞</t>
    <rPh sb="1" eb="4">
      <t>ショウヒゼイ</t>
    </rPh>
    <phoneticPr fontId="1"/>
  </si>
  <si>
    <t>＜月額顧問料＞</t>
    <rPh sb="1" eb="3">
      <t>ゲツガク</t>
    </rPh>
    <rPh sb="3" eb="6">
      <t>コモンリョウ</t>
    </rPh>
    <phoneticPr fontId="1"/>
  </si>
  <si>
    <t>年間合計（税込）</t>
    <rPh sb="0" eb="2">
      <t>ネンカン</t>
    </rPh>
    <rPh sb="2" eb="4">
      <t>ゴウケイ</t>
    </rPh>
    <rPh sb="5" eb="7">
      <t>ゼイコミ</t>
    </rPh>
    <phoneticPr fontId="1"/>
  </si>
  <si>
    <t>　　試算結果</t>
    <rPh sb="2" eb="4">
      <t>シサン</t>
    </rPh>
    <rPh sb="4" eb="6">
      <t>ケッカ</t>
    </rPh>
    <phoneticPr fontId="1"/>
  </si>
  <si>
    <t>上記は記帳代行が無い場合、かつ、あくまで試算ですので、詳細は面談時にお伝えさせていただきます。</t>
    <rPh sb="0" eb="2">
      <t>ジョウキ</t>
    </rPh>
    <rPh sb="3" eb="7">
      <t>キチョウダイコウ</t>
    </rPh>
    <rPh sb="20" eb="22">
      <t>シサン</t>
    </rPh>
    <rPh sb="27" eb="29">
      <t>ショウサイ</t>
    </rPh>
    <rPh sb="30" eb="33">
      <t>メンダンジ</t>
    </rPh>
    <rPh sb="35" eb="36">
      <t>ツタ</t>
    </rPh>
    <phoneticPr fontId="1"/>
  </si>
  <si>
    <t>別途お見積りの数</t>
    <rPh sb="0" eb="2">
      <t>ベット</t>
    </rPh>
    <rPh sb="3" eb="5">
      <t>ミツ</t>
    </rPh>
    <rPh sb="7" eb="8">
      <t>カズ</t>
    </rPh>
    <phoneticPr fontId="1"/>
  </si>
  <si>
    <t>消費税の納税義務の有無を選択してください。</t>
    <rPh sb="0" eb="3">
      <t>ショウヒゼイ</t>
    </rPh>
    <rPh sb="4" eb="8">
      <t>ノウゼイギム</t>
    </rPh>
    <rPh sb="9" eb="11">
      <t>ウム</t>
    </rPh>
    <rPh sb="12" eb="14">
      <t>センタク</t>
    </rPh>
    <phoneticPr fontId="1"/>
  </si>
  <si>
    <t>法定調書合計表の提出の代行を希望される場合は有りを選択してください。</t>
    <rPh sb="0" eb="7">
      <t>ホウテイチョウショゴウケイヒョウ</t>
    </rPh>
    <rPh sb="8" eb="10">
      <t>テイシュツ</t>
    </rPh>
    <rPh sb="11" eb="13">
      <t>ダイコウ</t>
    </rPh>
    <rPh sb="14" eb="16">
      <t>キボウ</t>
    </rPh>
    <rPh sb="19" eb="21">
      <t>バアイ</t>
    </rPh>
    <rPh sb="22" eb="23">
      <t>ア</t>
    </rPh>
    <rPh sb="25" eb="27">
      <t>センタク</t>
    </rPh>
    <phoneticPr fontId="1"/>
  </si>
  <si>
    <t>償却資産申告書の提出の代行を希望される場合は有りを選択してください。</t>
    <rPh sb="0" eb="7">
      <t>ショウキャクシサンシンコクショ</t>
    </rPh>
    <rPh sb="8" eb="10">
      <t>テイシュツ</t>
    </rPh>
    <rPh sb="11" eb="13">
      <t>ダイコウ</t>
    </rPh>
    <rPh sb="14" eb="16">
      <t>キボウ</t>
    </rPh>
    <rPh sb="19" eb="21">
      <t>バアイ</t>
    </rPh>
    <rPh sb="22" eb="23">
      <t>ア</t>
    </rPh>
    <rPh sb="25" eb="27">
      <t>センタク</t>
    </rPh>
    <phoneticPr fontId="1"/>
  </si>
  <si>
    <t>希望する打合せの頻度を選択してください。（頻度が下がると値引対象）</t>
    <rPh sb="0" eb="2">
      <t>キボウ</t>
    </rPh>
    <rPh sb="4" eb="6">
      <t>ウチアワ</t>
    </rPh>
    <rPh sb="8" eb="10">
      <t>ヒンド</t>
    </rPh>
    <rPh sb="11" eb="13">
      <t>センタク</t>
    </rPh>
    <rPh sb="21" eb="23">
      <t>ヒンド</t>
    </rPh>
    <rPh sb="24" eb="25">
      <t>サ</t>
    </rPh>
    <rPh sb="28" eb="30">
      <t>ネビ</t>
    </rPh>
    <rPh sb="30" eb="32">
      <t>タイショウ</t>
    </rPh>
    <phoneticPr fontId="1"/>
  </si>
  <si>
    <t>20人超</t>
    <rPh sb="2" eb="3">
      <t>ニン</t>
    </rPh>
    <rPh sb="3" eb="4">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</si>
</sst>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b/>
      <sz val="20"/>
      <color rgb="FFFF0000"/>
      <name val="游ゴシック"/>
      <family val="3"/>
      <charset val="128"/>
      <scheme val="minor"/>
    </font>
    <font>
      <b/>
      <sz val="12"/>
      <color rgb="FFFF0000"/>
      <name val="Meiryo UI"/>
      <family val="3"/>
      <charset val="128"/>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s>
  <cellStyleXfs count="1">
    <xf numFmtId="0" fontId="0" fillId="0" borderId="0">
      <alignment vertical="center"/>
    </xf>
  </cellStyleXfs>
  <cellXfs count="12">
    <xf numFmtId="0" fontId="0" fillId="0" borderId="0" xfId="0">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0" borderId="1" xfId="0" applyFont="1" applyBorder="1">
      <alignment vertical="center"/>
    </xf>
    <xf numFmtId="0" fontId="2" fillId="0" borderId="2" xfId="0" applyFont="1" applyBorder="1">
      <alignment vertical="center"/>
    </xf>
    <xf numFmtId="0" fontId="2" fillId="0" borderId="0" xfId="0" applyFont="1" applyAlignment="1">
      <alignment horizontal="right" vertical="center"/>
    </xf>
    <xf numFmtId="0" fontId="2" fillId="0" borderId="1" xfId="0" applyFont="1" applyBorder="1" applyAlignment="1">
      <alignment vertical="center" wrapText="1"/>
    </xf>
    <xf numFmtId="3" fontId="2" fillId="0" borderId="1" xfId="0" applyNumberFormat="1" applyFont="1" applyBorder="1">
      <alignment vertical="center"/>
    </xf>
    <xf numFmtId="3" fontId="2" fillId="0" borderId="0" xfId="0" applyNumberFormat="1" applyFont="1">
      <alignment vertical="center"/>
    </xf>
    <xf numFmtId="0" fontId="4" fillId="0" borderId="0" xfId="0" applyFont="1">
      <alignment vertical="center"/>
    </xf>
    <xf numFmtId="0" fontId="3" fillId="0" borderId="3" xfId="0" applyFont="1" applyBorder="1">
      <alignment vertical="center"/>
    </xf>
    <xf numFmtId="0" fontId="3"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1809750</xdr:colOff>
      <xdr:row>7</xdr:row>
      <xdr:rowOff>133349</xdr:rowOff>
    </xdr:from>
    <xdr:to>
      <xdr:col>1</xdr:col>
      <xdr:colOff>2228850</xdr:colOff>
      <xdr:row>9</xdr:row>
      <xdr:rowOff>200024</xdr:rowOff>
    </xdr:to>
    <xdr:sp macro="" textlink="">
      <xdr:nvSpPr>
        <xdr:cNvPr id="2" name="矢印: 下 1">
          <a:extLst>
            <a:ext uri="{FF2B5EF4-FFF2-40B4-BE49-F238E27FC236}">
              <a16:creationId xmlns:a16="http://schemas.microsoft.com/office/drawing/2014/main" id="{887B4EA5-34A8-65CC-C8AA-E5230C4D784F}"/>
            </a:ext>
          </a:extLst>
        </xdr:cNvPr>
        <xdr:cNvSpPr/>
      </xdr:nvSpPr>
      <xdr:spPr>
        <a:xfrm>
          <a:off x="4057650" y="3638549"/>
          <a:ext cx="419100" cy="523875"/>
        </a:xfrm>
        <a:prstGeom prst="down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1162237</xdr:colOff>
          <xdr:row>10</xdr:row>
          <xdr:rowOff>1495</xdr:rowOff>
        </xdr:from>
        <xdr:to>
          <xdr:col>2</xdr:col>
          <xdr:colOff>946337</xdr:colOff>
          <xdr:row>20</xdr:row>
          <xdr:rowOff>68170</xdr:rowOff>
        </xdr:to>
        <xdr:pic>
          <xdr:nvPicPr>
            <xdr:cNvPr id="5" name="図 4">
              <a:extLst>
                <a:ext uri="{FF2B5EF4-FFF2-40B4-BE49-F238E27FC236}">
                  <a16:creationId xmlns:a16="http://schemas.microsoft.com/office/drawing/2014/main" id="{42EE10F7-52E2-43EF-C877-E963D7996A8B}"/>
                </a:ext>
              </a:extLst>
            </xdr:cNvPr>
            <xdr:cNvPicPr>
              <a:picLocks noChangeAspect="1" noChangeArrowheads="1"/>
              <a:extLst>
                <a:ext uri="{84589F7E-364E-4C9E-8A38-B11213B215E9}">
                  <a14:cameraTool cellRange="結果の元画面!$A$3:$F$14" spid="_x0000_s3135"/>
                </a:ext>
              </a:extLst>
            </xdr:cNvPicPr>
          </xdr:nvPicPr>
          <xdr:blipFill>
            <a:blip xmlns:r="http://schemas.openxmlformats.org/officeDocument/2006/relationships" r:embed="rId1"/>
            <a:srcRect/>
            <a:stretch>
              <a:fillRect/>
            </a:stretch>
          </xdr:blipFill>
          <xdr:spPr bwMode="auto">
            <a:xfrm>
              <a:off x="1162237" y="2317377"/>
              <a:ext cx="7292041" cy="2382558"/>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EE686-748C-4DE9-B3FA-7FECD6DF2192}">
  <dimension ref="A1:C10"/>
  <sheetViews>
    <sheetView showGridLines="0" tabSelected="1" zoomScale="85" zoomScaleNormal="85" workbookViewId="0">
      <selection activeCell="G11" sqref="G11"/>
    </sheetView>
  </sheetViews>
  <sheetFormatPr defaultRowHeight="18" x14ac:dyDescent="0.55000000000000004"/>
  <cols>
    <col min="1" max="1" width="29.5" bestFit="1" customWidth="1"/>
    <col min="2" max="2" width="69" customWidth="1"/>
    <col min="3" max="3" width="28.83203125" bestFit="1" customWidth="1"/>
  </cols>
  <sheetData>
    <row r="1" spans="1:3" x14ac:dyDescent="0.55000000000000004">
      <c r="A1" s="2" t="s">
        <v>9</v>
      </c>
      <c r="B1" s="2" t="s">
        <v>13</v>
      </c>
      <c r="C1" s="2" t="s">
        <v>10</v>
      </c>
    </row>
    <row r="2" spans="1:3" x14ac:dyDescent="0.55000000000000004">
      <c r="A2" s="3" t="s">
        <v>3</v>
      </c>
      <c r="B2" s="6" t="s">
        <v>14</v>
      </c>
      <c r="C2" s="3"/>
    </row>
    <row r="3" spans="1:3" x14ac:dyDescent="0.55000000000000004">
      <c r="A3" s="3" t="s">
        <v>2</v>
      </c>
      <c r="B3" s="6" t="s">
        <v>44</v>
      </c>
      <c r="C3" s="3"/>
    </row>
    <row r="4" spans="1:3" x14ac:dyDescent="0.55000000000000004">
      <c r="A4" s="3" t="s">
        <v>15</v>
      </c>
      <c r="B4" s="6" t="s">
        <v>41</v>
      </c>
      <c r="C4" s="3"/>
    </row>
    <row r="5" spans="1:3" x14ac:dyDescent="0.55000000000000004">
      <c r="A5" s="3" t="s">
        <v>18</v>
      </c>
      <c r="B5" s="6" t="s">
        <v>31</v>
      </c>
      <c r="C5" s="3"/>
    </row>
    <row r="6" spans="1:3" x14ac:dyDescent="0.55000000000000004">
      <c r="A6" s="3" t="s">
        <v>17</v>
      </c>
      <c r="B6" s="6" t="s">
        <v>42</v>
      </c>
      <c r="C6" s="3"/>
    </row>
    <row r="7" spans="1:3" x14ac:dyDescent="0.55000000000000004">
      <c r="A7" s="3" t="s">
        <v>16</v>
      </c>
      <c r="B7" s="6" t="s">
        <v>43</v>
      </c>
      <c r="C7" s="3"/>
    </row>
    <row r="8" spans="1:3" x14ac:dyDescent="0.55000000000000004">
      <c r="B8" s="10" t="s">
        <v>38</v>
      </c>
    </row>
    <row r="9" spans="1:3" x14ac:dyDescent="0.55000000000000004">
      <c r="B9" s="11"/>
    </row>
    <row r="10" spans="1:3" x14ac:dyDescent="0.55000000000000004">
      <c r="B10" s="11"/>
    </row>
  </sheetData>
  <mergeCells count="1">
    <mergeCell ref="B8:B10"/>
  </mergeCells>
  <phoneticPr fontId="1"/>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5091CF89-08E7-4DFA-B60C-C5EC254E80E9}">
          <x14:formula1>
            <xm:f>入力用!$B$2:$B$4</xm:f>
          </x14:formula1>
          <xm:sqref>C3</xm:sqref>
        </x14:dataValidation>
        <x14:dataValidation type="list" allowBlank="1" showInputMessage="1" showErrorMessage="1" xr:uid="{88F91E8E-7C50-4FF2-9991-03E6A4AEBA38}">
          <x14:formula1>
            <xm:f>入力用!$G$2:$G$7</xm:f>
          </x14:formula1>
          <xm:sqref>C2</xm:sqref>
        </x14:dataValidation>
        <x14:dataValidation type="list" allowBlank="1" showInputMessage="1" showErrorMessage="1" xr:uid="{054A160F-2DE4-4456-A0AC-2DC5C2DDE99E}">
          <x14:formula1>
            <xm:f>入力用!$D$2:$D$3</xm:f>
          </x14:formula1>
          <xm:sqref>C4 C6:C7</xm:sqref>
        </x14:dataValidation>
        <x14:dataValidation type="list" allowBlank="1" showInputMessage="1" showErrorMessage="1" xr:uid="{A0B507D4-A6C9-401F-A9C9-3DFDD7DEBBD9}">
          <x14:formula1>
            <xm:f>入力用!$E$2:$E$22</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F90C1-32AD-401D-B0CE-33292AFF2FB5}">
  <dimension ref="A3:I14"/>
  <sheetViews>
    <sheetView showGridLines="0" workbookViewId="0">
      <selection activeCell="B5" sqref="B5"/>
    </sheetView>
  </sheetViews>
  <sheetFormatPr defaultColWidth="8.58203125" defaultRowHeight="15" x14ac:dyDescent="0.55000000000000004"/>
  <cols>
    <col min="1" max="1" width="36.58203125" style="1" customWidth="1"/>
    <col min="2" max="2" width="18.58203125" style="1" customWidth="1"/>
    <col min="3" max="3" width="9.83203125" style="1" customWidth="1"/>
    <col min="4" max="4" width="13" style="1" bestFit="1" customWidth="1"/>
    <col min="5" max="16384" width="8.58203125" style="1"/>
  </cols>
  <sheetData>
    <row r="3" spans="1:9" x14ac:dyDescent="0.55000000000000004">
      <c r="A3" s="1" t="s">
        <v>19</v>
      </c>
    </row>
    <row r="4" spans="1:9" x14ac:dyDescent="0.55000000000000004">
      <c r="A4" s="2" t="s">
        <v>20</v>
      </c>
      <c r="B4" s="2" t="s">
        <v>27</v>
      </c>
      <c r="C4" s="2" t="s">
        <v>32</v>
      </c>
      <c r="D4" s="2" t="s">
        <v>28</v>
      </c>
      <c r="I4" s="1" t="s">
        <v>40</v>
      </c>
    </row>
    <row r="5" spans="1:9" x14ac:dyDescent="0.55000000000000004">
      <c r="A5" s="3" t="s">
        <v>21</v>
      </c>
      <c r="B5" s="7" t="str">
        <f>IF(試算結果!C2="","",VLOOKUP(試算結果!C2,入力用!A11:B16,2))</f>
        <v/>
      </c>
      <c r="C5" s="7" t="str">
        <f>IF(試算結果!C3="","",VLOOKUP(試算結果!C3,入力用!B2:C4,2))</f>
        <v/>
      </c>
      <c r="D5" s="7" t="str">
        <f>IF(OR(B5="",C5=""),"",IFERROR((B5-C5)*12,"別途お見積り"))</f>
        <v/>
      </c>
      <c r="I5" s="1">
        <f>COUNTIF(D5:D10,"別途お見積り")</f>
        <v>0</v>
      </c>
    </row>
    <row r="6" spans="1:9" x14ac:dyDescent="0.55000000000000004">
      <c r="A6" s="3" t="s">
        <v>22</v>
      </c>
      <c r="B6" s="4"/>
      <c r="C6" s="4"/>
      <c r="D6" s="7" t="str">
        <f>IF(OR(B5="",C5=""),"",VLOOKUP(試算結果!C2,入力用!A19:B24,2))</f>
        <v/>
      </c>
    </row>
    <row r="7" spans="1:9" x14ac:dyDescent="0.55000000000000004">
      <c r="A7" s="3" t="s">
        <v>23</v>
      </c>
      <c r="B7" s="4"/>
      <c r="C7" s="4"/>
      <c r="D7" s="7" t="str">
        <f>IF(試算結果!C4="","",IF(試算結果!C4="有り",VLOOKUP(試算結果!C2,入力用!A27:B32,2),0))</f>
        <v/>
      </c>
    </row>
    <row r="8" spans="1:9" x14ac:dyDescent="0.55000000000000004">
      <c r="A8" s="3" t="s">
        <v>26</v>
      </c>
      <c r="B8" s="4"/>
      <c r="C8" s="4"/>
      <c r="D8" s="7" t="str">
        <f>IFERROR(IF(試算結果!C5="","",試算結果!C5*2200),"別途お見積り")</f>
        <v/>
      </c>
    </row>
    <row r="9" spans="1:9" x14ac:dyDescent="0.55000000000000004">
      <c r="A9" s="3" t="s">
        <v>24</v>
      </c>
      <c r="B9" s="4"/>
      <c r="C9" s="4"/>
      <c r="D9" s="7" t="str">
        <f>IF(試算結果!C6="","",IF(試算結果!C6="有り",11000,0))</f>
        <v/>
      </c>
    </row>
    <row r="10" spans="1:9" x14ac:dyDescent="0.55000000000000004">
      <c r="A10" s="3" t="s">
        <v>25</v>
      </c>
      <c r="B10" s="4"/>
      <c r="C10" s="4"/>
      <c r="D10" s="7" t="str">
        <f>IF(試算結果!C7="","",IF(試算結果!C7="有り",11000,0))</f>
        <v/>
      </c>
    </row>
    <row r="11" spans="1:9" x14ac:dyDescent="0.55000000000000004">
      <c r="C11" s="5" t="s">
        <v>37</v>
      </c>
      <c r="D11" s="8">
        <f>IF(I5&gt;0,"別途お見積り",SUM(D5:D10))</f>
        <v>0</v>
      </c>
    </row>
    <row r="13" spans="1:9" ht="16" x14ac:dyDescent="0.55000000000000004">
      <c r="A13" s="9" t="s">
        <v>39</v>
      </c>
    </row>
    <row r="14" spans="1:9" ht="16" x14ac:dyDescent="0.55000000000000004">
      <c r="A14" s="9"/>
    </row>
  </sheetData>
  <sheetProtection algorithmName="SHA-512" hashValue="6Exm6DDWBR0PlLMx8vb2Ff2WGNvi3LAYYNBxe8OgDQd23Rk8ECSIiBi/f8QXVIueXkO0c9eFUZhwoD9riCc6uA==" saltValue="L7AsTRd+TwI/Tw1Uk3dAsQ==" spinCount="100000" sheet="1" objects="1" scenarios="1" selectLockedCells="1" selectUnlockedCells="1"/>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A0F87-44FF-4C45-AAA4-F082B1D8CB2C}">
  <dimension ref="A2:G32"/>
  <sheetViews>
    <sheetView workbookViewId="0">
      <selection activeCell="D19" sqref="D19"/>
    </sheetView>
  </sheetViews>
  <sheetFormatPr defaultColWidth="8.58203125" defaultRowHeight="15" x14ac:dyDescent="0.55000000000000004"/>
  <cols>
    <col min="1" max="1" width="28.83203125" style="1" bestFit="1" customWidth="1"/>
    <col min="2" max="3" width="19.25" style="1" bestFit="1" customWidth="1"/>
    <col min="4" max="4" width="19.25" style="1" customWidth="1"/>
    <col min="5" max="6" width="8.58203125" style="1"/>
    <col min="7" max="7" width="28.83203125" style="1" bestFit="1" customWidth="1"/>
    <col min="8" max="16384" width="8.58203125" style="1"/>
  </cols>
  <sheetData>
    <row r="2" spans="1:7" x14ac:dyDescent="0.55000000000000004">
      <c r="A2" s="1" t="s">
        <v>4</v>
      </c>
      <c r="B2" s="1" t="s">
        <v>0</v>
      </c>
      <c r="C2" s="8">
        <v>0</v>
      </c>
      <c r="D2" s="1" t="s">
        <v>29</v>
      </c>
      <c r="E2" s="1">
        <v>1</v>
      </c>
      <c r="G2" s="1" t="s">
        <v>4</v>
      </c>
    </row>
    <row r="3" spans="1:7" x14ac:dyDescent="0.55000000000000004">
      <c r="A3" s="1" t="s">
        <v>5</v>
      </c>
      <c r="B3" s="1" t="s">
        <v>1</v>
      </c>
      <c r="C3" s="8">
        <v>2750</v>
      </c>
      <c r="D3" s="1" t="s">
        <v>30</v>
      </c>
      <c r="E3" s="1">
        <v>2</v>
      </c>
      <c r="G3" s="1" t="s">
        <v>5</v>
      </c>
    </row>
    <row r="4" spans="1:7" x14ac:dyDescent="0.55000000000000004">
      <c r="A4" s="1" t="s">
        <v>11</v>
      </c>
      <c r="B4" s="1" t="s">
        <v>8</v>
      </c>
      <c r="C4" s="8">
        <v>5500</v>
      </c>
      <c r="E4" s="1">
        <v>3</v>
      </c>
      <c r="G4" s="1" t="s">
        <v>6</v>
      </c>
    </row>
    <row r="5" spans="1:7" x14ac:dyDescent="0.55000000000000004">
      <c r="A5" s="1" t="s">
        <v>6</v>
      </c>
      <c r="E5" s="1">
        <v>4</v>
      </c>
      <c r="G5" s="1" t="s">
        <v>7</v>
      </c>
    </row>
    <row r="6" spans="1:7" x14ac:dyDescent="0.55000000000000004">
      <c r="A6" s="1" t="s">
        <v>7</v>
      </c>
      <c r="E6" s="1">
        <v>5</v>
      </c>
      <c r="G6" s="1" t="s">
        <v>11</v>
      </c>
    </row>
    <row r="7" spans="1:7" x14ac:dyDescent="0.55000000000000004">
      <c r="A7" s="1" t="s">
        <v>12</v>
      </c>
      <c r="E7" s="1">
        <v>6</v>
      </c>
      <c r="G7" s="1" t="s">
        <v>12</v>
      </c>
    </row>
    <row r="8" spans="1:7" x14ac:dyDescent="0.55000000000000004">
      <c r="E8" s="1">
        <v>7</v>
      </c>
    </row>
    <row r="9" spans="1:7" x14ac:dyDescent="0.55000000000000004">
      <c r="E9" s="1">
        <v>8</v>
      </c>
    </row>
    <row r="10" spans="1:7" x14ac:dyDescent="0.55000000000000004">
      <c r="A10" s="1" t="s">
        <v>36</v>
      </c>
      <c r="E10" s="1">
        <v>9</v>
      </c>
    </row>
    <row r="11" spans="1:7" x14ac:dyDescent="0.55000000000000004">
      <c r="A11" s="1" t="s">
        <v>4</v>
      </c>
      <c r="B11" s="8">
        <f>25000*1.1</f>
        <v>27500.000000000004</v>
      </c>
      <c r="E11" s="1">
        <v>10</v>
      </c>
    </row>
    <row r="12" spans="1:7" x14ac:dyDescent="0.55000000000000004">
      <c r="A12" s="1" t="s">
        <v>5</v>
      </c>
      <c r="B12" s="8">
        <f>30000*1.1</f>
        <v>33000</v>
      </c>
      <c r="E12" s="1">
        <v>11</v>
      </c>
    </row>
    <row r="13" spans="1:7" x14ac:dyDescent="0.55000000000000004">
      <c r="A13" s="1" t="s">
        <v>11</v>
      </c>
      <c r="B13" s="8">
        <f>45000*1.1</f>
        <v>49500.000000000007</v>
      </c>
      <c r="E13" s="1">
        <v>12</v>
      </c>
    </row>
    <row r="14" spans="1:7" x14ac:dyDescent="0.55000000000000004">
      <c r="A14" s="1" t="s">
        <v>6</v>
      </c>
      <c r="B14" s="8">
        <f>35000*1.1</f>
        <v>38500</v>
      </c>
      <c r="E14" s="1">
        <v>13</v>
      </c>
    </row>
    <row r="15" spans="1:7" x14ac:dyDescent="0.55000000000000004">
      <c r="A15" s="1" t="s">
        <v>7</v>
      </c>
      <c r="B15" s="8">
        <f>40000*1.1</f>
        <v>44000</v>
      </c>
      <c r="E15" s="1">
        <v>14</v>
      </c>
    </row>
    <row r="16" spans="1:7" x14ac:dyDescent="0.55000000000000004">
      <c r="A16" s="1" t="s">
        <v>12</v>
      </c>
      <c r="B16" s="8" t="s">
        <v>33</v>
      </c>
      <c r="E16" s="1">
        <v>15</v>
      </c>
    </row>
    <row r="17" spans="1:5" x14ac:dyDescent="0.55000000000000004">
      <c r="E17" s="1">
        <v>16</v>
      </c>
    </row>
    <row r="18" spans="1:5" x14ac:dyDescent="0.55000000000000004">
      <c r="A18" s="1" t="s">
        <v>34</v>
      </c>
      <c r="E18" s="1">
        <v>17</v>
      </c>
    </row>
    <row r="19" spans="1:5" x14ac:dyDescent="0.55000000000000004">
      <c r="A19" s="1" t="s">
        <v>4</v>
      </c>
      <c r="B19" s="8">
        <f>B11*5</f>
        <v>137500.00000000003</v>
      </c>
      <c r="E19" s="1">
        <v>18</v>
      </c>
    </row>
    <row r="20" spans="1:5" x14ac:dyDescent="0.55000000000000004">
      <c r="A20" s="1" t="s">
        <v>5</v>
      </c>
      <c r="B20" s="8">
        <f t="shared" ref="B20:B23" si="0">B12*5</f>
        <v>165000</v>
      </c>
      <c r="E20" s="1">
        <v>19</v>
      </c>
    </row>
    <row r="21" spans="1:5" x14ac:dyDescent="0.55000000000000004">
      <c r="A21" s="1" t="s">
        <v>11</v>
      </c>
      <c r="B21" s="8">
        <f t="shared" si="0"/>
        <v>247500.00000000003</v>
      </c>
      <c r="E21" s="1">
        <v>20</v>
      </c>
    </row>
    <row r="22" spans="1:5" x14ac:dyDescent="0.55000000000000004">
      <c r="A22" s="1" t="s">
        <v>6</v>
      </c>
      <c r="B22" s="8">
        <f t="shared" si="0"/>
        <v>192500</v>
      </c>
      <c r="E22" s="1" t="s">
        <v>45</v>
      </c>
    </row>
    <row r="23" spans="1:5" x14ac:dyDescent="0.55000000000000004">
      <c r="A23" s="1" t="s">
        <v>7</v>
      </c>
      <c r="B23" s="8">
        <f t="shared" si="0"/>
        <v>220000</v>
      </c>
    </row>
    <row r="24" spans="1:5" x14ac:dyDescent="0.55000000000000004">
      <c r="A24" s="1" t="s">
        <v>12</v>
      </c>
      <c r="B24" s="8" t="s">
        <v>33</v>
      </c>
    </row>
    <row r="26" spans="1:5" x14ac:dyDescent="0.55000000000000004">
      <c r="A26" s="1" t="s">
        <v>35</v>
      </c>
    </row>
    <row r="27" spans="1:5" x14ac:dyDescent="0.55000000000000004">
      <c r="A27" s="1" t="s">
        <v>4</v>
      </c>
      <c r="B27" s="8">
        <f>B11*1.5</f>
        <v>41250.000000000007</v>
      </c>
    </row>
    <row r="28" spans="1:5" x14ac:dyDescent="0.55000000000000004">
      <c r="A28" s="1" t="s">
        <v>5</v>
      </c>
      <c r="B28" s="8">
        <f t="shared" ref="B28:B31" si="1">B12*1.5</f>
        <v>49500</v>
      </c>
    </row>
    <row r="29" spans="1:5" x14ac:dyDescent="0.55000000000000004">
      <c r="A29" s="1" t="s">
        <v>11</v>
      </c>
      <c r="B29" s="8">
        <f t="shared" si="1"/>
        <v>74250.000000000015</v>
      </c>
    </row>
    <row r="30" spans="1:5" x14ac:dyDescent="0.55000000000000004">
      <c r="A30" s="1" t="s">
        <v>6</v>
      </c>
      <c r="B30" s="8">
        <f t="shared" si="1"/>
        <v>57750</v>
      </c>
    </row>
    <row r="31" spans="1:5" x14ac:dyDescent="0.55000000000000004">
      <c r="A31" s="1" t="s">
        <v>7</v>
      </c>
      <c r="B31" s="8">
        <f t="shared" si="1"/>
        <v>66000</v>
      </c>
    </row>
    <row r="32" spans="1:5" x14ac:dyDescent="0.55000000000000004">
      <c r="A32" s="1" t="s">
        <v>12</v>
      </c>
      <c r="B32" s="8" t="s">
        <v>33</v>
      </c>
    </row>
  </sheetData>
  <sheetProtection algorithmName="SHA-512" hashValue="SIYjv9bACQUHaCvRsOE1DmqbbAqukmUQESOn9zh+5fWwNaeapnD/YTM9p1t/eTlZMt2Ab4+GxINfMqbPV5yagQ==" saltValue="TpnIehqSb7aMww0o0D3NBA==" spinCount="100000" sheet="1" objects="1" scenarios="1" selectLockedCells="1" selectUnlockedCells="1"/>
  <sortState xmlns:xlrd2="http://schemas.microsoft.com/office/spreadsheetml/2017/richdata2" ref="A2:A7">
    <sortCondition ref="A2:A7"/>
  </sortState>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試算結果</vt:lpstr>
      <vt:lpstr>結果の元画面</vt:lpstr>
      <vt:lpstr>入力用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安田亮</dc:creator>
  <cp:lastModifiedBy>亮 安田</cp:lastModifiedBy>
  <dcterms:created xsi:type="dcterms:W3CDTF">2023-09-01T00:15:22Z</dcterms:created>
  <dcterms:modified xsi:type="dcterms:W3CDTF">2023-09-06T09:15:01Z</dcterms:modified>
</cp:coreProperties>
</file>